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3040" windowHeight="9195" activeTab="0"/>
  </bookViews>
  <sheets>
    <sheet name="Tabelle1" sheetId="1" r:id="rId1"/>
  </sheets>
  <definedNames>
    <definedName name="Tarif">'Tabelle1'!$H$32:$K$38</definedName>
  </definedNames>
  <calcPr fullCalcOnLoad="1"/>
</workbook>
</file>

<file path=xl/sharedStrings.xml><?xml version="1.0" encoding="utf-8"?>
<sst xmlns="http://schemas.openxmlformats.org/spreadsheetml/2006/main" count="92" uniqueCount="40">
  <si>
    <t>für die ersten</t>
  </si>
  <si>
    <t>Fr.</t>
  </si>
  <si>
    <t xml:space="preserve">für die weiteren </t>
  </si>
  <si>
    <t>für die Gewinnteile über</t>
  </si>
  <si>
    <t>Absatz 1:</t>
  </si>
  <si>
    <t>Absatz 2:</t>
  </si>
  <si>
    <t>Besitzdauer</t>
  </si>
  <si>
    <t>von weniger als 1 Jahr um 50%</t>
  </si>
  <si>
    <t>von weniger als 2 Jahr um 25%</t>
  </si>
  <si>
    <t>Absatz 3:</t>
  </si>
  <si>
    <t xml:space="preserve">Die gemäss Absatz 1 berechnete Grundstückgewinn-Steuer erhöht sich </t>
  </si>
  <si>
    <t>bei einer anrechenbaren Besitzdauer</t>
  </si>
  <si>
    <t xml:space="preserve">Die gemäss Absatz 1 berechnete Grundstückgewinn-Steuer ermässigt sich </t>
  </si>
  <si>
    <t>vollen</t>
  </si>
  <si>
    <t>Jahren um</t>
  </si>
  <si>
    <t>Absatz 4:</t>
  </si>
  <si>
    <t>wertvermehrende Investitionen</t>
  </si>
  <si>
    <t>Total Grundstückgewinn</t>
  </si>
  <si>
    <t>Grundstücksteuer:</t>
  </si>
  <si>
    <t>Grundstückgewinn-Steuer im Kanton Zürich</t>
  </si>
  <si>
    <t>Neues Steuergesetz ab 1.1.99</t>
  </si>
  <si>
    <t>Grundstückgewinne unter Fr. 5'000 werden nicht besteuert.</t>
  </si>
  <si>
    <t>Total Steuer</t>
  </si>
  <si>
    <t>kumuliert</t>
  </si>
  <si>
    <t>Steuer</t>
  </si>
  <si>
    <t>Steuer kum.</t>
  </si>
  <si>
    <t>plus</t>
  </si>
  <si>
    <t>Verkaufskosten (Mäkler, Insertion usw.)</t>
  </si>
  <si>
    <t>Verkaufspreis</t>
  </si>
  <si>
    <t>Gesetzliche Grundlage</t>
  </si>
  <si>
    <t>Steuerbarer Grundstückgewinn</t>
  </si>
  <si>
    <t>Mäklerprovision</t>
  </si>
  <si>
    <t>schwerverkäufliches Objekt</t>
  </si>
  <si>
    <t>gültiger MWST-Satz (benötigt für die Mäklerprovision)</t>
  </si>
  <si>
    <t xml:space="preserve">Tarif: </t>
  </si>
  <si>
    <t>Zürcher Steuergesetz</t>
  </si>
  <si>
    <t>Art. 216 ff</t>
  </si>
  <si>
    <t>Artikel 225</t>
  </si>
  <si>
    <t>Verkaufspreis brutto</t>
  </si>
  <si>
    <t>nicht liegenschaftliche Werte (Mobiliar, Erneuerungsfonds, usw.)</t>
  </si>
</sst>
</file>

<file path=xl/styles.xml><?xml version="1.0" encoding="utf-8"?>
<styleSheet xmlns="http://schemas.openxmlformats.org/spreadsheetml/2006/main">
  <numFmts count="23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0.0"/>
    <numFmt numFmtId="177" formatCode="#,##0.0"/>
    <numFmt numFmtId="178" formatCode=";;;"/>
  </numFmts>
  <fonts count="55">
    <font>
      <sz val="10"/>
      <name val="Tahoma"/>
      <family val="2"/>
    </font>
    <font>
      <sz val="12"/>
      <name val="Century-WP"/>
      <family val="0"/>
    </font>
    <font>
      <sz val="8"/>
      <name val="Tahoma"/>
      <family val="2"/>
    </font>
    <font>
      <sz val="12"/>
      <name val="Gadugi"/>
      <family val="2"/>
    </font>
    <font>
      <b/>
      <sz val="16"/>
      <name val="Gadugi"/>
      <family val="2"/>
    </font>
    <font>
      <b/>
      <i/>
      <sz val="16"/>
      <name val="Gadugi"/>
      <family val="2"/>
    </font>
    <font>
      <b/>
      <sz val="12"/>
      <name val="Gadugi"/>
      <family val="2"/>
    </font>
    <font>
      <sz val="9"/>
      <name val="Gadugi"/>
      <family val="2"/>
    </font>
    <font>
      <sz val="10"/>
      <name val="Gadugi"/>
      <family val="2"/>
    </font>
    <font>
      <b/>
      <sz val="10"/>
      <name val="Gadugi"/>
      <family val="2"/>
    </font>
    <font>
      <sz val="11"/>
      <name val="Gadugi"/>
      <family val="2"/>
    </font>
    <font>
      <b/>
      <sz val="11"/>
      <name val="Gadugi"/>
      <family val="2"/>
    </font>
    <font>
      <sz val="8"/>
      <name val="Gadugi"/>
      <family val="2"/>
    </font>
    <font>
      <b/>
      <u val="single"/>
      <sz val="8"/>
      <name val="Gadugi"/>
      <family val="2"/>
    </font>
    <font>
      <sz val="8"/>
      <color indexed="9"/>
      <name val="Gadug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Tahoma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Tahom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Gadug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Tahoma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Tahom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Gadug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59996342659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theme="0"/>
      </right>
      <top style="thin"/>
      <bottom style="medium">
        <color theme="0"/>
      </bottom>
    </border>
    <border>
      <left>
        <color indexed="63"/>
      </left>
      <right>
        <color indexed="63"/>
      </right>
      <top style="thin"/>
      <bottom style="medium">
        <color theme="0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thin"/>
    </border>
    <border>
      <left>
        <color indexed="63"/>
      </left>
      <right style="medium">
        <color theme="0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theme="0"/>
      </right>
      <top>
        <color indexed="63"/>
      </top>
      <bottom style="medium">
        <color theme="0"/>
      </bottom>
    </border>
    <border>
      <left>
        <color indexed="63"/>
      </left>
      <right>
        <color indexed="63"/>
      </right>
      <top>
        <color indexed="63"/>
      </top>
      <bottom style="medium">
        <color theme="0"/>
      </bottom>
    </border>
    <border>
      <left>
        <color indexed="63"/>
      </left>
      <right style="medium">
        <color theme="0"/>
      </right>
      <top style="medium">
        <color theme="0"/>
      </top>
      <bottom style="medium">
        <color theme="0"/>
      </bottom>
    </border>
    <border>
      <left>
        <color indexed="63"/>
      </left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 style="medium">
        <color theme="0"/>
      </right>
      <top style="medium">
        <color theme="0"/>
      </top>
      <bottom style="thin"/>
    </border>
    <border>
      <left>
        <color indexed="63"/>
      </left>
      <right>
        <color indexed="63"/>
      </right>
      <top style="medium">
        <color theme="0"/>
      </top>
      <bottom style="thin"/>
    </border>
    <border>
      <left>
        <color indexed="63"/>
      </left>
      <right style="medium">
        <color theme="0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39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3" fillId="33" borderId="0" xfId="0" applyFont="1" applyFill="1" applyAlignment="1" applyProtection="1">
      <alignment/>
      <protection locked="0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178" fontId="7" fillId="0" borderId="0" xfId="0" applyNumberFormat="1" applyFont="1" applyAlignment="1" applyProtection="1">
      <alignment horizontal="right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78" fontId="8" fillId="0" borderId="0" xfId="0" applyNumberFormat="1" applyFont="1" applyAlignment="1" applyProtection="1">
      <alignment horizontal="right"/>
      <protection locked="0"/>
    </xf>
    <xf numFmtId="10" fontId="8" fillId="33" borderId="0" xfId="0" applyNumberFormat="1" applyFont="1" applyFill="1" applyAlignment="1" applyProtection="1">
      <alignment/>
      <protection locked="0"/>
    </xf>
    <xf numFmtId="0" fontId="9" fillId="0" borderId="0" xfId="0" applyFont="1" applyAlignment="1">
      <alignment/>
    </xf>
    <xf numFmtId="178" fontId="8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10" fillId="0" borderId="0" xfId="0" applyFont="1" applyAlignment="1">
      <alignment/>
    </xf>
    <xf numFmtId="3" fontId="10" fillId="33" borderId="10" xfId="0" applyNumberFormat="1" applyFont="1" applyFill="1" applyBorder="1" applyAlignment="1" applyProtection="1">
      <alignment/>
      <protection locked="0"/>
    </xf>
    <xf numFmtId="3" fontId="10" fillId="33" borderId="11" xfId="0" applyNumberFormat="1" applyFont="1" applyFill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10" fillId="0" borderId="0" xfId="0" applyFont="1" applyAlignment="1" applyProtection="1">
      <alignment/>
      <protection/>
    </xf>
    <xf numFmtId="3" fontId="10" fillId="33" borderId="12" xfId="0" applyNumberFormat="1" applyFont="1" applyFill="1" applyBorder="1" applyAlignment="1" applyProtection="1">
      <alignment/>
      <protection locked="0"/>
    </xf>
    <xf numFmtId="3" fontId="10" fillId="33" borderId="13" xfId="0" applyNumberFormat="1" applyFont="1" applyFill="1" applyBorder="1" applyAlignment="1" applyProtection="1">
      <alignment/>
      <protection locked="0"/>
    </xf>
    <xf numFmtId="0" fontId="11" fillId="34" borderId="14" xfId="0" applyFont="1" applyFill="1" applyBorder="1" applyAlignment="1">
      <alignment/>
    </xf>
    <xf numFmtId="3" fontId="11" fillId="34" borderId="15" xfId="0" applyNumberFormat="1" applyFont="1" applyFill="1" applyBorder="1" applyAlignment="1">
      <alignment/>
    </xf>
    <xf numFmtId="3" fontId="10" fillId="33" borderId="16" xfId="0" applyNumberFormat="1" applyFont="1" applyFill="1" applyBorder="1" applyAlignment="1" applyProtection="1">
      <alignment/>
      <protection locked="0"/>
    </xf>
    <xf numFmtId="3" fontId="10" fillId="33" borderId="17" xfId="0" applyNumberFormat="1" applyFont="1" applyFill="1" applyBorder="1" applyAlignment="1" applyProtection="1">
      <alignment/>
      <protection locked="0"/>
    </xf>
    <xf numFmtId="3" fontId="10" fillId="33" borderId="18" xfId="0" applyNumberFormat="1" applyFont="1" applyFill="1" applyBorder="1" applyAlignment="1" applyProtection="1">
      <alignment/>
      <protection locked="0"/>
    </xf>
    <xf numFmtId="3" fontId="10" fillId="33" borderId="0" xfId="0" applyNumberFormat="1" applyFont="1" applyFill="1" applyBorder="1" applyAlignment="1" applyProtection="1">
      <alignment/>
      <protection locked="0"/>
    </xf>
    <xf numFmtId="0" fontId="10" fillId="34" borderId="0" xfId="0" applyFont="1" applyFill="1" applyAlignment="1">
      <alignment/>
    </xf>
    <xf numFmtId="3" fontId="10" fillId="34" borderId="18" xfId="0" applyNumberFormat="1" applyFont="1" applyFill="1" applyBorder="1" applyAlignment="1" applyProtection="1">
      <alignment/>
      <protection/>
    </xf>
    <xf numFmtId="3" fontId="10" fillId="33" borderId="19" xfId="0" applyNumberFormat="1" applyFont="1" applyFill="1" applyBorder="1" applyAlignment="1" applyProtection="1">
      <alignment/>
      <protection locked="0"/>
    </xf>
    <xf numFmtId="0" fontId="11" fillId="34" borderId="20" xfId="0" applyFont="1" applyFill="1" applyBorder="1" applyAlignment="1">
      <alignment/>
    </xf>
    <xf numFmtId="3" fontId="11" fillId="34" borderId="21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34" borderId="22" xfId="0" applyFont="1" applyFill="1" applyBorder="1" applyAlignment="1">
      <alignment/>
    </xf>
    <xf numFmtId="3" fontId="10" fillId="34" borderId="23" xfId="0" applyNumberFormat="1" applyFont="1" applyFill="1" applyBorder="1" applyAlignment="1">
      <alignment/>
    </xf>
    <xf numFmtId="0" fontId="10" fillId="34" borderId="24" xfId="0" applyFont="1" applyFill="1" applyBorder="1" applyAlignment="1">
      <alignment/>
    </xf>
    <xf numFmtId="4" fontId="10" fillId="34" borderId="25" xfId="0" applyNumberFormat="1" applyFont="1" applyFill="1" applyBorder="1" applyAlignment="1">
      <alignment/>
    </xf>
    <xf numFmtId="9" fontId="10" fillId="0" borderId="0" xfId="51" applyFont="1" applyAlignment="1">
      <alignment horizontal="left"/>
    </xf>
    <xf numFmtId="0" fontId="10" fillId="34" borderId="26" xfId="0" applyFont="1" applyFill="1" applyBorder="1" applyAlignment="1">
      <alignment/>
    </xf>
    <xf numFmtId="4" fontId="10" fillId="34" borderId="27" xfId="0" applyNumberFormat="1" applyFont="1" applyFill="1" applyBorder="1" applyAlignment="1">
      <alignment/>
    </xf>
    <xf numFmtId="0" fontId="11" fillId="34" borderId="28" xfId="0" applyFont="1" applyFill="1" applyBorder="1" applyAlignment="1">
      <alignment/>
    </xf>
    <xf numFmtId="4" fontId="11" fillId="34" borderId="29" xfId="0" applyNumberFormat="1" applyFont="1" applyFill="1" applyBorder="1" applyAlignment="1">
      <alignment/>
    </xf>
    <xf numFmtId="9" fontId="3" fillId="0" borderId="0" xfId="51" applyFont="1" applyAlignment="1">
      <alignment/>
    </xf>
    <xf numFmtId="0" fontId="11" fillId="0" borderId="0" xfId="0" applyFont="1" applyAlignment="1">
      <alignment/>
    </xf>
    <xf numFmtId="0" fontId="54" fillId="0" borderId="0" xfId="48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Border="1" applyAlignment="1">
      <alignment/>
    </xf>
    <xf numFmtId="3" fontId="14" fillId="0" borderId="0" xfId="0" applyNumberFormat="1" applyFont="1" applyBorder="1" applyAlignment="1">
      <alignment horizontal="right"/>
    </xf>
    <xf numFmtId="3" fontId="14" fillId="0" borderId="0" xfId="0" applyNumberFormat="1" applyFont="1" applyAlignment="1">
      <alignment horizontal="right"/>
    </xf>
    <xf numFmtId="9" fontId="12" fillId="0" borderId="0" xfId="0" applyNumberFormat="1" applyFont="1" applyAlignment="1">
      <alignment horizontal="left"/>
    </xf>
    <xf numFmtId="0" fontId="12" fillId="0" borderId="0" xfId="0" applyFont="1" applyAlignment="1">
      <alignment horizontal="right"/>
    </xf>
    <xf numFmtId="3" fontId="12" fillId="0" borderId="0" xfId="0" applyNumberFormat="1" applyFont="1" applyAlignment="1">
      <alignment horizontal="right"/>
    </xf>
    <xf numFmtId="178" fontId="12" fillId="0" borderId="0" xfId="0" applyNumberFormat="1" applyFont="1" applyAlignment="1">
      <alignment horizontal="right"/>
    </xf>
    <xf numFmtId="178" fontId="12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9" fontId="12" fillId="0" borderId="0" xfId="0" applyNumberFormat="1" applyFont="1" applyAlignment="1">
      <alignment/>
    </xf>
    <xf numFmtId="0" fontId="7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3</xdr:row>
      <xdr:rowOff>9525</xdr:rowOff>
    </xdr:from>
    <xdr:to>
      <xdr:col>1</xdr:col>
      <xdr:colOff>666750</xdr:colOff>
      <xdr:row>5</xdr:row>
      <xdr:rowOff>209550</xdr:rowOff>
    </xdr:to>
    <xdr:pic>
      <xdr:nvPicPr>
        <xdr:cNvPr id="1" name="irc_mi" descr="http://upload.wikimedia.org/wikipedia/commons/thumb/5/5a/Wappen_Z%C3%BCrich_matt.svg/170px-Wappen_Z%C3%BCrich_matt.sv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76250"/>
          <a:ext cx="638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371475</xdr:colOff>
      <xdr:row>0</xdr:row>
      <xdr:rowOff>85725</xdr:rowOff>
    </xdr:from>
    <xdr:to>
      <xdr:col>12</xdr:col>
      <xdr:colOff>0</xdr:colOff>
      <xdr:row>1</xdr:row>
      <xdr:rowOff>161925</xdr:rowOff>
    </xdr:to>
    <xdr:pic>
      <xdr:nvPicPr>
        <xdr:cNvPr id="2" name="Grafik 5" descr="graftreuhand_logo_ro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" y="85725"/>
          <a:ext cx="21621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2.zhlex.zh.ch/appl/zhlex_r.nsf/0/A98826F1ECB6DB39C12570DD00493FEF/$file/631.1_8.6.97_51.pdf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4:M90"/>
  <sheetViews>
    <sheetView showGridLines="0" tabSelected="1" zoomScalePageLayoutView="0" workbookViewId="0" topLeftCell="A1">
      <selection activeCell="K7" sqref="K7"/>
    </sheetView>
  </sheetViews>
  <sheetFormatPr defaultColWidth="0" defaultRowHeight="12.75" zeroHeight="1"/>
  <cols>
    <col min="1" max="1" width="1.1484375" style="1" customWidth="1"/>
    <col min="2" max="2" width="11.421875" style="1" customWidth="1"/>
    <col min="3" max="3" width="6.57421875" style="1" customWidth="1"/>
    <col min="4" max="4" width="14.57421875" style="1" customWidth="1"/>
    <col min="5" max="5" width="4.28125" style="1" customWidth="1"/>
    <col min="6" max="6" width="14.7109375" style="1" customWidth="1"/>
    <col min="7" max="7" width="9.28125" style="1" customWidth="1"/>
    <col min="8" max="8" width="4.7109375" style="1" customWidth="1"/>
    <col min="9" max="9" width="12.421875" style="1" customWidth="1"/>
    <col min="10" max="10" width="6.421875" style="1" customWidth="1"/>
    <col min="11" max="11" width="4.28125" style="1" customWidth="1"/>
    <col min="12" max="12" width="0.85546875" style="1" customWidth="1"/>
    <col min="13" max="15" width="7.00390625" style="1" hidden="1" customWidth="1"/>
    <col min="16" max="16" width="7.57421875" style="1" hidden="1" customWidth="1"/>
    <col min="17" max="17" width="9.7109375" style="1" hidden="1" customWidth="1"/>
    <col min="18" max="16384" width="0" style="1" hidden="1" customWidth="1"/>
  </cols>
  <sheetData>
    <row r="1" ht="15.75"/>
    <row r="2" ht="16.5" customHeight="1"/>
    <row r="3" ht="4.5" customHeight="1"/>
    <row r="4" ht="20.25">
      <c r="C4" s="2" t="s">
        <v>19</v>
      </c>
    </row>
    <row r="5" ht="20.25">
      <c r="C5" s="2" t="s">
        <v>20</v>
      </c>
    </row>
    <row r="6" ht="43.5" customHeight="1">
      <c r="B6" s="3"/>
    </row>
    <row r="7" spans="2:9" ht="15.75">
      <c r="B7" s="1" t="s">
        <v>6</v>
      </c>
      <c r="E7" s="4"/>
      <c r="F7" s="5" t="str">
        <f>IF(G7&lt;2,"weniger als","volle")</f>
        <v>volle</v>
      </c>
      <c r="G7" s="6">
        <v>9</v>
      </c>
      <c r="H7" s="7">
        <f>G7+IF($G$7&lt;2,1,0)</f>
        <v>9</v>
      </c>
      <c r="I7" s="8" t="str">
        <f>"Jahr"&amp;IF(H7&gt;1,"e","")</f>
        <v>Jahre</v>
      </c>
    </row>
    <row r="8" spans="2:9" ht="15.75">
      <c r="B8" s="1" t="s">
        <v>32</v>
      </c>
      <c r="E8" s="4"/>
      <c r="F8" s="9" t="b">
        <v>0</v>
      </c>
      <c r="H8" s="7"/>
      <c r="I8" s="8"/>
    </row>
    <row r="9" spans="2:9" s="10" customFormat="1" ht="14.25">
      <c r="B9" s="10" t="s">
        <v>33</v>
      </c>
      <c r="E9" s="11"/>
      <c r="F9" s="12"/>
      <c r="G9" s="13">
        <v>0.08</v>
      </c>
      <c r="H9" s="14"/>
      <c r="I9" s="15">
        <f>IF(F8,3%,2%)*(1+G9)</f>
        <v>0.0216</v>
      </c>
    </row>
    <row r="10" ht="9" customHeight="1">
      <c r="I10" s="16"/>
    </row>
    <row r="11" ht="6.75" customHeight="1" thickBot="1"/>
    <row r="12" spans="2:10" ht="16.5" thickBot="1">
      <c r="B12" s="17" t="s">
        <v>38</v>
      </c>
      <c r="C12" s="17"/>
      <c r="D12" s="17"/>
      <c r="E12" s="17"/>
      <c r="F12" s="17"/>
      <c r="G12" s="17"/>
      <c r="H12" s="18" t="s">
        <v>1</v>
      </c>
      <c r="I12" s="19">
        <v>1000000</v>
      </c>
      <c r="J12" s="20"/>
    </row>
    <row r="13" spans="2:10" ht="15.75">
      <c r="B13" s="21" t="s">
        <v>39</v>
      </c>
      <c r="C13" s="17"/>
      <c r="D13" s="17"/>
      <c r="E13" s="17"/>
      <c r="F13" s="17"/>
      <c r="G13" s="17"/>
      <c r="H13" s="22" t="s">
        <v>1</v>
      </c>
      <c r="I13" s="23"/>
      <c r="J13" s="20"/>
    </row>
    <row r="14" spans="2:10" ht="16.5" thickBot="1">
      <c r="B14" s="17" t="s">
        <v>28</v>
      </c>
      <c r="C14" s="17"/>
      <c r="D14" s="17"/>
      <c r="E14" s="17"/>
      <c r="F14" s="17"/>
      <c r="G14" s="17"/>
      <c r="H14" s="24" t="s">
        <v>1</v>
      </c>
      <c r="I14" s="25">
        <f>I12-I13</f>
        <v>1000000</v>
      </c>
      <c r="J14" s="20"/>
    </row>
    <row r="15" spans="2:10" ht="16.5" thickBot="1">
      <c r="B15" s="21" t="str">
        <f>IF(G7&lt;20,"Kaufpreis","Marktwert vor 20 Jahren")</f>
        <v>Kaufpreis</v>
      </c>
      <c r="C15" s="17"/>
      <c r="D15" s="17"/>
      <c r="E15" s="17"/>
      <c r="F15" s="17"/>
      <c r="G15" s="17"/>
      <c r="H15" s="26" t="s">
        <v>1</v>
      </c>
      <c r="I15" s="27">
        <v>854990</v>
      </c>
      <c r="J15" s="20"/>
    </row>
    <row r="16" spans="2:10" ht="16.5" thickBot="1">
      <c r="B16" s="17" t="s">
        <v>16</v>
      </c>
      <c r="C16" s="17"/>
      <c r="D16" s="17"/>
      <c r="E16" s="17"/>
      <c r="F16" s="17"/>
      <c r="G16" s="17"/>
      <c r="H16" s="18" t="s">
        <v>1</v>
      </c>
      <c r="I16" s="28">
        <f>2887.6+2614.9+1350</f>
        <v>6852.5</v>
      </c>
      <c r="J16" s="20"/>
    </row>
    <row r="17" spans="2:10" ht="16.5" thickBot="1">
      <c r="B17" s="17" t="s">
        <v>31</v>
      </c>
      <c r="C17" s="17"/>
      <c r="D17" s="29">
        <v>32700</v>
      </c>
      <c r="E17" s="17" t="str">
        <f>"jedoch "&amp;IF(F8,"max. 3% plus MWST","max. 2% plus MWST")</f>
        <v>jedoch max. 2% plus MWST</v>
      </c>
      <c r="G17" s="17"/>
      <c r="H17" s="30" t="s">
        <v>1</v>
      </c>
      <c r="I17" s="31">
        <f>MIN(IF(ISBLANK(D17),0,D17),I14*I9)</f>
        <v>21600</v>
      </c>
      <c r="J17" s="20"/>
    </row>
    <row r="18" spans="2:10" ht="15.75">
      <c r="B18" s="17" t="s">
        <v>27</v>
      </c>
      <c r="C18" s="17"/>
      <c r="D18" s="17"/>
      <c r="E18" s="17"/>
      <c r="F18" s="17"/>
      <c r="G18" s="17"/>
      <c r="H18" s="32" t="s">
        <v>1</v>
      </c>
      <c r="I18" s="28">
        <f>600+2916.5+411.25+39+296.8</f>
        <v>4263.55</v>
      </c>
      <c r="J18" s="20"/>
    </row>
    <row r="19" spans="2:10" ht="23.25" customHeight="1" thickBot="1">
      <c r="B19" s="17" t="s">
        <v>17</v>
      </c>
      <c r="C19" s="17"/>
      <c r="D19" s="17"/>
      <c r="E19" s="17"/>
      <c r="F19" s="17"/>
      <c r="G19" s="17"/>
      <c r="H19" s="33" t="s">
        <v>1</v>
      </c>
      <c r="I19" s="34">
        <f>I14-I15-I16-I18-I17</f>
        <v>112293.95000000001</v>
      </c>
      <c r="J19" s="20"/>
    </row>
    <row r="20" spans="2:10" ht="15.75">
      <c r="B20" s="17"/>
      <c r="C20" s="17"/>
      <c r="D20" s="17"/>
      <c r="E20" s="17"/>
      <c r="F20" s="17"/>
      <c r="G20" s="17"/>
      <c r="H20" s="35"/>
      <c r="I20" s="36"/>
      <c r="J20" s="20"/>
    </row>
    <row r="21" spans="2:10" ht="16.5" thickBot="1">
      <c r="B21" s="17" t="s">
        <v>30</v>
      </c>
      <c r="C21" s="17"/>
      <c r="D21" s="17"/>
      <c r="E21" s="17"/>
      <c r="F21" s="17"/>
      <c r="G21" s="17"/>
      <c r="H21" s="37" t="s">
        <v>1</v>
      </c>
      <c r="I21" s="38">
        <f>ROUNDDOWN(I19,-2)</f>
        <v>112200</v>
      </c>
      <c r="J21" s="20"/>
    </row>
    <row r="22" spans="2:13" ht="16.5" thickBot="1">
      <c r="B22" s="17" t="s">
        <v>18</v>
      </c>
      <c r="C22" s="17"/>
      <c r="D22" s="17"/>
      <c r="E22" s="17"/>
      <c r="F22" s="17"/>
      <c r="G22" s="17"/>
      <c r="H22" s="39" t="s">
        <v>1</v>
      </c>
      <c r="I22" s="40">
        <f>IF(I21&gt;5000,VLOOKUP(I21,Tarif,3)+(I21-VLOOKUP(I21,Tarif,1))*VLOOKUP(I21,Tarif,4),0)</f>
        <v>34280</v>
      </c>
      <c r="J22" s="20"/>
      <c r="M22" s="16"/>
    </row>
    <row r="23" spans="2:12" ht="15.75">
      <c r="B23" s="17" t="str">
        <f>IF(G7&lt;2,"Erhöhung",IF(G7&gt;=5,"Ermässigung",""))</f>
        <v>Ermässigung</v>
      </c>
      <c r="C23" s="17"/>
      <c r="E23" s="41"/>
      <c r="F23" s="41">
        <f>IF(G7=0,50%,IF(G7=1,25%,IF(G7&gt;4,VLOOKUP(G7,C49:F64,3),"")))</f>
        <v>0.17</v>
      </c>
      <c r="G23" s="41"/>
      <c r="H23" s="42" t="str">
        <f>IF(I23&lt;&gt;"","Fr.","")</f>
        <v>Fr.</v>
      </c>
      <c r="I23" s="43">
        <f>IF(F23&lt;&gt;"",F23*I22,"")</f>
        <v>5827.6</v>
      </c>
      <c r="J23" s="20"/>
      <c r="L23" s="16"/>
    </row>
    <row r="24" spans="2:12" ht="23.25" customHeight="1" thickBot="1">
      <c r="B24" s="17" t="s">
        <v>22</v>
      </c>
      <c r="C24" s="17"/>
      <c r="D24" s="17"/>
      <c r="E24" s="17"/>
      <c r="F24" s="17"/>
      <c r="G24" s="17"/>
      <c r="H24" s="44" t="s">
        <v>1</v>
      </c>
      <c r="I24" s="45">
        <f>I22+IF(I23&lt;&gt;"",IF(B23="Ermässigung",-I23,I23))</f>
        <v>28452.4</v>
      </c>
      <c r="J24" s="20"/>
      <c r="L24" s="46"/>
    </row>
    <row r="25" spans="2:9" ht="16.5" thickTop="1">
      <c r="B25" s="17"/>
      <c r="C25" s="17"/>
      <c r="D25" s="17"/>
      <c r="E25" s="17"/>
      <c r="F25" s="17"/>
      <c r="G25" s="17"/>
      <c r="H25" s="17"/>
      <c r="I25" s="17"/>
    </row>
    <row r="26" spans="2:9" ht="15.75">
      <c r="B26" s="17"/>
      <c r="C26" s="17"/>
      <c r="D26" s="17"/>
      <c r="E26" s="17"/>
      <c r="F26" s="17"/>
      <c r="G26" s="17"/>
      <c r="H26" s="17"/>
      <c r="I26" s="17"/>
    </row>
    <row r="27" spans="2:7" s="49" customFormat="1" ht="15">
      <c r="B27" s="47" t="s">
        <v>29</v>
      </c>
      <c r="C27" s="10"/>
      <c r="D27" s="10"/>
      <c r="E27" s="48" t="s">
        <v>35</v>
      </c>
      <c r="G27" s="17" t="s">
        <v>36</v>
      </c>
    </row>
    <row r="28" s="49" customFormat="1" ht="12">
      <c r="B28" s="50"/>
    </row>
    <row r="29" spans="2:3" s="49" customFormat="1" ht="15">
      <c r="B29" s="47" t="s">
        <v>34</v>
      </c>
      <c r="C29" s="47" t="s">
        <v>37</v>
      </c>
    </row>
    <row r="30" s="49" customFormat="1" ht="12">
      <c r="B30" s="50"/>
    </row>
    <row r="31" spans="2:11" s="49" customFormat="1" ht="12">
      <c r="B31" s="50" t="s">
        <v>4</v>
      </c>
      <c r="C31" s="50"/>
      <c r="G31" s="51"/>
      <c r="H31" s="52" t="s">
        <v>23</v>
      </c>
      <c r="I31" s="52" t="s">
        <v>24</v>
      </c>
      <c r="J31" s="53" t="s">
        <v>25</v>
      </c>
      <c r="K31" s="53" t="s">
        <v>26</v>
      </c>
    </row>
    <row r="32" spans="2:11" s="49" customFormat="1" ht="9.75" customHeight="1">
      <c r="B32" s="54">
        <v>0.1</v>
      </c>
      <c r="C32" s="49" t="s">
        <v>0</v>
      </c>
      <c r="E32" s="55" t="s">
        <v>1</v>
      </c>
      <c r="F32" s="56">
        <v>4000</v>
      </c>
      <c r="G32" s="57"/>
      <c r="H32" s="58">
        <f>F32</f>
        <v>4000</v>
      </c>
      <c r="I32" s="58">
        <f aca="true" t="shared" si="0" ref="I32:I38">F32*B32</f>
        <v>400</v>
      </c>
      <c r="J32" s="58">
        <f>I32</f>
        <v>400</v>
      </c>
      <c r="K32" s="58">
        <f aca="true" t="shared" si="1" ref="K32:K37">B33</f>
        <v>0.15</v>
      </c>
    </row>
    <row r="33" spans="2:11" s="49" customFormat="1" ht="9.75" customHeight="1">
      <c r="B33" s="54">
        <v>0.15</v>
      </c>
      <c r="C33" s="49" t="s">
        <v>2</v>
      </c>
      <c r="E33" s="55" t="s">
        <v>1</v>
      </c>
      <c r="F33" s="56">
        <v>6000</v>
      </c>
      <c r="G33" s="57"/>
      <c r="H33" s="58">
        <f aca="true" t="shared" si="2" ref="H33:H38">H32+F33</f>
        <v>10000</v>
      </c>
      <c r="I33" s="58">
        <f t="shared" si="0"/>
        <v>900</v>
      </c>
      <c r="J33" s="58">
        <f aca="true" t="shared" si="3" ref="J33:J38">J32+I33</f>
        <v>1300</v>
      </c>
      <c r="K33" s="58">
        <f t="shared" si="1"/>
        <v>0.2</v>
      </c>
    </row>
    <row r="34" spans="2:11" s="49" customFormat="1" ht="9.75" customHeight="1">
      <c r="B34" s="54">
        <v>0.2</v>
      </c>
      <c r="C34" s="49" t="s">
        <v>2</v>
      </c>
      <c r="E34" s="55" t="s">
        <v>1</v>
      </c>
      <c r="F34" s="56">
        <v>8000</v>
      </c>
      <c r="G34" s="57"/>
      <c r="H34" s="58">
        <f t="shared" si="2"/>
        <v>18000</v>
      </c>
      <c r="I34" s="58">
        <f>F34*B34</f>
        <v>1600</v>
      </c>
      <c r="J34" s="58">
        <f t="shared" si="3"/>
        <v>2900</v>
      </c>
      <c r="K34" s="58">
        <f t="shared" si="1"/>
        <v>0.25</v>
      </c>
    </row>
    <row r="35" spans="2:11" s="49" customFormat="1" ht="9.75" customHeight="1">
      <c r="B35" s="54">
        <v>0.25</v>
      </c>
      <c r="C35" s="49" t="s">
        <v>2</v>
      </c>
      <c r="E35" s="55" t="s">
        <v>1</v>
      </c>
      <c r="F35" s="56">
        <v>12000</v>
      </c>
      <c r="G35" s="57"/>
      <c r="H35" s="58">
        <f t="shared" si="2"/>
        <v>30000</v>
      </c>
      <c r="I35" s="58">
        <f t="shared" si="0"/>
        <v>3000</v>
      </c>
      <c r="J35" s="58">
        <f t="shared" si="3"/>
        <v>5900</v>
      </c>
      <c r="K35" s="58">
        <f t="shared" si="1"/>
        <v>0.3</v>
      </c>
    </row>
    <row r="36" spans="2:11" s="49" customFormat="1" ht="9.75" customHeight="1">
      <c r="B36" s="54">
        <v>0.3</v>
      </c>
      <c r="C36" s="49" t="s">
        <v>2</v>
      </c>
      <c r="E36" s="55" t="s">
        <v>1</v>
      </c>
      <c r="F36" s="56">
        <v>20000</v>
      </c>
      <c r="G36" s="57"/>
      <c r="H36" s="58">
        <f t="shared" si="2"/>
        <v>50000</v>
      </c>
      <c r="I36" s="58">
        <f t="shared" si="0"/>
        <v>6000</v>
      </c>
      <c r="J36" s="58">
        <f t="shared" si="3"/>
        <v>11900</v>
      </c>
      <c r="K36" s="58">
        <f t="shared" si="1"/>
        <v>0.35</v>
      </c>
    </row>
    <row r="37" spans="2:11" s="49" customFormat="1" ht="9.75" customHeight="1">
      <c r="B37" s="54">
        <v>0.35</v>
      </c>
      <c r="C37" s="49" t="s">
        <v>2</v>
      </c>
      <c r="E37" s="55" t="s">
        <v>1</v>
      </c>
      <c r="F37" s="56">
        <v>50000</v>
      </c>
      <c r="G37" s="57"/>
      <c r="H37" s="58">
        <f t="shared" si="2"/>
        <v>100000</v>
      </c>
      <c r="I37" s="58">
        <f t="shared" si="0"/>
        <v>17500</v>
      </c>
      <c r="J37" s="58">
        <f t="shared" si="3"/>
        <v>29400</v>
      </c>
      <c r="K37" s="58">
        <f t="shared" si="1"/>
        <v>0.4</v>
      </c>
    </row>
    <row r="38" spans="2:11" s="49" customFormat="1" ht="9.75" customHeight="1">
      <c r="B38" s="54">
        <v>0.4</v>
      </c>
      <c r="C38" s="49" t="s">
        <v>3</v>
      </c>
      <c r="E38" s="55" t="s">
        <v>1</v>
      </c>
      <c r="F38" s="56">
        <v>100000</v>
      </c>
      <c r="G38" s="57"/>
      <c r="H38" s="58">
        <f t="shared" si="2"/>
        <v>200000</v>
      </c>
      <c r="I38" s="58">
        <f t="shared" si="0"/>
        <v>40000</v>
      </c>
      <c r="J38" s="58">
        <f t="shared" si="3"/>
        <v>69400</v>
      </c>
      <c r="K38" s="58">
        <f>B38</f>
        <v>0.4</v>
      </c>
    </row>
    <row r="39" spans="2:3" s="49" customFormat="1" ht="12">
      <c r="B39" s="59"/>
      <c r="C39" s="59"/>
    </row>
    <row r="40" spans="2:3" s="49" customFormat="1" ht="12">
      <c r="B40" s="60" t="s">
        <v>5</v>
      </c>
      <c r="C40" s="60"/>
    </row>
    <row r="41" spans="2:3" s="49" customFormat="1" ht="9.75" customHeight="1">
      <c r="B41" s="59" t="s">
        <v>10</v>
      </c>
      <c r="C41" s="59"/>
    </row>
    <row r="42" spans="2:3" s="49" customFormat="1" ht="9.75" customHeight="1">
      <c r="B42" s="59" t="s">
        <v>11</v>
      </c>
      <c r="C42" s="59"/>
    </row>
    <row r="43" spans="2:3" s="49" customFormat="1" ht="9.75" customHeight="1">
      <c r="B43" s="59" t="s">
        <v>7</v>
      </c>
      <c r="C43" s="59"/>
    </row>
    <row r="44" s="49" customFormat="1" ht="9.75" customHeight="1">
      <c r="B44" s="49" t="s">
        <v>8</v>
      </c>
    </row>
    <row r="45" s="49" customFormat="1" ht="7.5" customHeight="1"/>
    <row r="46" spans="2:3" s="49" customFormat="1" ht="12">
      <c r="B46" s="60" t="s">
        <v>9</v>
      </c>
      <c r="C46" s="60"/>
    </row>
    <row r="47" spans="2:3" s="49" customFormat="1" ht="12">
      <c r="B47" s="59" t="s">
        <v>12</v>
      </c>
      <c r="C47" s="59"/>
    </row>
    <row r="48" spans="2:3" s="49" customFormat="1" ht="12">
      <c r="B48" s="59" t="s">
        <v>11</v>
      </c>
      <c r="C48" s="59"/>
    </row>
    <row r="49" spans="2:5" s="49" customFormat="1" ht="9.75" customHeight="1">
      <c r="B49" s="49" t="s">
        <v>13</v>
      </c>
      <c r="C49" s="61">
        <v>5</v>
      </c>
      <c r="D49" s="49" t="s">
        <v>14</v>
      </c>
      <c r="E49" s="62">
        <v>0.05</v>
      </c>
    </row>
    <row r="50" spans="2:5" s="49" customFormat="1" ht="9.75" customHeight="1">
      <c r="B50" s="49" t="s">
        <v>13</v>
      </c>
      <c r="C50" s="61">
        <v>6</v>
      </c>
      <c r="D50" s="49" t="s">
        <v>14</v>
      </c>
      <c r="E50" s="62">
        <v>0.08</v>
      </c>
    </row>
    <row r="51" spans="2:5" s="49" customFormat="1" ht="9.75" customHeight="1">
      <c r="B51" s="49" t="s">
        <v>13</v>
      </c>
      <c r="C51" s="61">
        <v>7</v>
      </c>
      <c r="D51" s="49" t="s">
        <v>14</v>
      </c>
      <c r="E51" s="62">
        <v>0.11</v>
      </c>
    </row>
    <row r="52" spans="2:5" s="49" customFormat="1" ht="9.75" customHeight="1">
      <c r="B52" s="49" t="s">
        <v>13</v>
      </c>
      <c r="C52" s="61">
        <v>8</v>
      </c>
      <c r="D52" s="49" t="s">
        <v>14</v>
      </c>
      <c r="E52" s="62">
        <v>0.14</v>
      </c>
    </row>
    <row r="53" spans="2:5" s="49" customFormat="1" ht="9.75" customHeight="1">
      <c r="B53" s="49" t="s">
        <v>13</v>
      </c>
      <c r="C53" s="61">
        <v>9</v>
      </c>
      <c r="D53" s="49" t="s">
        <v>14</v>
      </c>
      <c r="E53" s="62">
        <v>0.17</v>
      </c>
    </row>
    <row r="54" spans="2:5" s="49" customFormat="1" ht="9.75" customHeight="1">
      <c r="B54" s="49" t="s">
        <v>13</v>
      </c>
      <c r="C54" s="61">
        <v>10</v>
      </c>
      <c r="D54" s="49" t="s">
        <v>14</v>
      </c>
      <c r="E54" s="62">
        <v>0.2</v>
      </c>
    </row>
    <row r="55" spans="2:5" s="49" customFormat="1" ht="9.75" customHeight="1">
      <c r="B55" s="49" t="s">
        <v>13</v>
      </c>
      <c r="C55" s="61">
        <v>11</v>
      </c>
      <c r="D55" s="49" t="s">
        <v>14</v>
      </c>
      <c r="E55" s="62">
        <v>0.23</v>
      </c>
    </row>
    <row r="56" spans="2:5" s="49" customFormat="1" ht="9.75" customHeight="1">
      <c r="B56" s="49" t="s">
        <v>13</v>
      </c>
      <c r="C56" s="61">
        <v>12</v>
      </c>
      <c r="D56" s="49" t="s">
        <v>14</v>
      </c>
      <c r="E56" s="62">
        <v>0.26</v>
      </c>
    </row>
    <row r="57" spans="2:5" s="49" customFormat="1" ht="9.75" customHeight="1">
      <c r="B57" s="49" t="s">
        <v>13</v>
      </c>
      <c r="C57" s="61">
        <v>13</v>
      </c>
      <c r="D57" s="49" t="s">
        <v>14</v>
      </c>
      <c r="E57" s="62">
        <v>0.29</v>
      </c>
    </row>
    <row r="58" spans="2:5" s="49" customFormat="1" ht="9.75" customHeight="1">
      <c r="B58" s="49" t="s">
        <v>13</v>
      </c>
      <c r="C58" s="61">
        <v>14</v>
      </c>
      <c r="D58" s="49" t="s">
        <v>14</v>
      </c>
      <c r="E58" s="62">
        <v>0.32</v>
      </c>
    </row>
    <row r="59" spans="2:5" s="49" customFormat="1" ht="9.75" customHeight="1">
      <c r="B59" s="49" t="s">
        <v>13</v>
      </c>
      <c r="C59" s="61">
        <v>15</v>
      </c>
      <c r="D59" s="49" t="s">
        <v>14</v>
      </c>
      <c r="E59" s="62">
        <v>0.35</v>
      </c>
    </row>
    <row r="60" spans="2:5" s="49" customFormat="1" ht="9.75" customHeight="1">
      <c r="B60" s="49" t="s">
        <v>13</v>
      </c>
      <c r="C60" s="61">
        <v>16</v>
      </c>
      <c r="D60" s="49" t="s">
        <v>14</v>
      </c>
      <c r="E60" s="62">
        <v>0.38</v>
      </c>
    </row>
    <row r="61" spans="2:5" s="49" customFormat="1" ht="9.75" customHeight="1">
      <c r="B61" s="49" t="s">
        <v>13</v>
      </c>
      <c r="C61" s="61">
        <v>17</v>
      </c>
      <c r="D61" s="49" t="s">
        <v>14</v>
      </c>
      <c r="E61" s="62">
        <v>0.41</v>
      </c>
    </row>
    <row r="62" spans="2:5" s="49" customFormat="1" ht="9.75" customHeight="1">
      <c r="B62" s="49" t="s">
        <v>13</v>
      </c>
      <c r="C62" s="61">
        <v>18</v>
      </c>
      <c r="D62" s="49" t="s">
        <v>14</v>
      </c>
      <c r="E62" s="62">
        <v>0.44</v>
      </c>
    </row>
    <row r="63" spans="2:5" s="49" customFormat="1" ht="9.75" customHeight="1">
      <c r="B63" s="49" t="s">
        <v>13</v>
      </c>
      <c r="C63" s="61">
        <v>19</v>
      </c>
      <c r="D63" s="49" t="s">
        <v>14</v>
      </c>
      <c r="E63" s="62">
        <v>0.47</v>
      </c>
    </row>
    <row r="64" spans="2:5" s="49" customFormat="1" ht="9.75" customHeight="1">
      <c r="B64" s="49" t="s">
        <v>13</v>
      </c>
      <c r="C64" s="61">
        <v>20</v>
      </c>
      <c r="D64" s="49" t="s">
        <v>14</v>
      </c>
      <c r="E64" s="62">
        <v>0.5</v>
      </c>
    </row>
    <row r="65" s="49" customFormat="1" ht="3.75" customHeight="1"/>
    <row r="66" s="49" customFormat="1" ht="12">
      <c r="B66" s="60" t="s">
        <v>15</v>
      </c>
    </row>
    <row r="67" s="49" customFormat="1" ht="12">
      <c r="B67" s="59" t="s">
        <v>21</v>
      </c>
    </row>
    <row r="68" spans="2:9" s="10" customFormat="1" ht="6" customHeight="1">
      <c r="B68" s="63"/>
      <c r="C68" s="63"/>
      <c r="D68" s="63"/>
      <c r="E68" s="63"/>
      <c r="F68" s="63"/>
      <c r="G68" s="63"/>
      <c r="H68" s="63"/>
      <c r="I68" s="63"/>
    </row>
    <row r="69" spans="2:9" ht="15.75" hidden="1">
      <c r="B69" s="63"/>
      <c r="C69" s="63"/>
      <c r="D69" s="63"/>
      <c r="E69" s="63"/>
      <c r="F69" s="63"/>
      <c r="G69" s="63"/>
      <c r="H69" s="63"/>
      <c r="I69" s="63"/>
    </row>
    <row r="70" spans="2:9" ht="15.75" hidden="1">
      <c r="B70" s="63"/>
      <c r="C70" s="63"/>
      <c r="D70" s="63"/>
      <c r="E70" s="63"/>
      <c r="F70" s="63"/>
      <c r="G70" s="63"/>
      <c r="H70" s="63"/>
      <c r="I70" s="63"/>
    </row>
    <row r="71" spans="2:9" ht="15.75" hidden="1">
      <c r="B71" s="63"/>
      <c r="C71" s="63"/>
      <c r="D71" s="63"/>
      <c r="E71" s="63"/>
      <c r="F71" s="63"/>
      <c r="G71" s="63"/>
      <c r="H71" s="63"/>
      <c r="I71" s="63"/>
    </row>
    <row r="72" spans="2:9" ht="15.75" hidden="1">
      <c r="B72" s="63"/>
      <c r="C72" s="63"/>
      <c r="D72" s="63"/>
      <c r="E72" s="63"/>
      <c r="F72" s="63"/>
      <c r="G72" s="63"/>
      <c r="H72" s="63"/>
      <c r="I72" s="63"/>
    </row>
    <row r="73" spans="2:9" ht="15.75" hidden="1">
      <c r="B73" s="63"/>
      <c r="C73" s="63"/>
      <c r="D73" s="63"/>
      <c r="E73" s="63"/>
      <c r="F73" s="63"/>
      <c r="G73" s="63"/>
      <c r="H73" s="63"/>
      <c r="I73" s="63"/>
    </row>
    <row r="74" spans="2:9" ht="15.75" hidden="1">
      <c r="B74" s="63"/>
      <c r="C74" s="63"/>
      <c r="D74" s="63"/>
      <c r="E74" s="63"/>
      <c r="F74" s="63"/>
      <c r="G74" s="63"/>
      <c r="H74" s="63"/>
      <c r="I74" s="63"/>
    </row>
    <row r="75" spans="2:9" ht="15.75" hidden="1">
      <c r="B75" s="63"/>
      <c r="C75" s="63"/>
      <c r="D75" s="63"/>
      <c r="E75" s="63"/>
      <c r="F75" s="63"/>
      <c r="G75" s="63"/>
      <c r="H75" s="63"/>
      <c r="I75" s="63"/>
    </row>
    <row r="76" spans="2:9" ht="15.75" hidden="1">
      <c r="B76" s="63"/>
      <c r="C76" s="63"/>
      <c r="D76" s="63"/>
      <c r="E76" s="63"/>
      <c r="F76" s="63"/>
      <c r="G76" s="63"/>
      <c r="H76" s="63"/>
      <c r="I76" s="63"/>
    </row>
    <row r="77" spans="2:9" ht="15.75" hidden="1">
      <c r="B77" s="63"/>
      <c r="C77" s="63"/>
      <c r="D77" s="63"/>
      <c r="E77" s="63"/>
      <c r="F77" s="63"/>
      <c r="G77" s="63"/>
      <c r="H77" s="63"/>
      <c r="I77" s="63"/>
    </row>
    <row r="78" spans="2:9" ht="15.75" hidden="1">
      <c r="B78" s="63"/>
      <c r="C78" s="63"/>
      <c r="D78" s="63"/>
      <c r="E78" s="63"/>
      <c r="F78" s="63"/>
      <c r="G78" s="63"/>
      <c r="H78" s="63"/>
      <c r="I78" s="63"/>
    </row>
    <row r="79" spans="2:9" ht="15.75" hidden="1">
      <c r="B79" s="63"/>
      <c r="C79" s="63"/>
      <c r="D79" s="63"/>
      <c r="E79" s="63"/>
      <c r="F79" s="63"/>
      <c r="G79" s="63"/>
      <c r="H79" s="63"/>
      <c r="I79" s="63"/>
    </row>
    <row r="80" spans="2:9" ht="15.75" hidden="1">
      <c r="B80" s="63"/>
      <c r="C80" s="63"/>
      <c r="D80" s="63"/>
      <c r="E80" s="63"/>
      <c r="F80" s="63"/>
      <c r="G80" s="63"/>
      <c r="H80" s="63"/>
      <c r="I80" s="63"/>
    </row>
    <row r="81" spans="2:9" ht="15.75" hidden="1">
      <c r="B81" s="63"/>
      <c r="C81" s="63"/>
      <c r="D81" s="63"/>
      <c r="E81" s="63"/>
      <c r="F81" s="63"/>
      <c r="G81" s="63"/>
      <c r="H81" s="63"/>
      <c r="I81" s="63"/>
    </row>
    <row r="82" spans="2:9" ht="15.75" hidden="1">
      <c r="B82" s="63"/>
      <c r="C82" s="63"/>
      <c r="D82" s="63"/>
      <c r="E82" s="63"/>
      <c r="F82" s="63"/>
      <c r="G82" s="63"/>
      <c r="H82" s="63"/>
      <c r="I82" s="63"/>
    </row>
    <row r="83" spans="2:9" ht="15.75" hidden="1">
      <c r="B83" s="63"/>
      <c r="C83" s="63"/>
      <c r="D83" s="63"/>
      <c r="E83" s="63"/>
      <c r="F83" s="63"/>
      <c r="G83" s="63"/>
      <c r="H83" s="63"/>
      <c r="I83" s="63"/>
    </row>
    <row r="84" spans="2:9" ht="15.75" hidden="1">
      <c r="B84" s="63"/>
      <c r="C84" s="63"/>
      <c r="D84" s="63"/>
      <c r="E84" s="63"/>
      <c r="F84" s="63"/>
      <c r="G84" s="63"/>
      <c r="H84" s="63"/>
      <c r="I84" s="63"/>
    </row>
    <row r="85" spans="2:9" ht="15.75" hidden="1">
      <c r="B85" s="63"/>
      <c r="C85" s="63"/>
      <c r="D85" s="63"/>
      <c r="E85" s="63"/>
      <c r="F85" s="63"/>
      <c r="G85" s="63"/>
      <c r="H85" s="63"/>
      <c r="I85" s="63"/>
    </row>
    <row r="86" spans="2:9" ht="15.75" hidden="1">
      <c r="B86" s="63"/>
      <c r="C86" s="63"/>
      <c r="D86" s="63"/>
      <c r="E86" s="63"/>
      <c r="F86" s="63"/>
      <c r="G86" s="63"/>
      <c r="H86" s="63"/>
      <c r="I86" s="63"/>
    </row>
    <row r="87" spans="2:9" ht="15.75" hidden="1">
      <c r="B87" s="63"/>
      <c r="C87" s="63"/>
      <c r="D87" s="63"/>
      <c r="E87" s="63"/>
      <c r="F87" s="63"/>
      <c r="G87" s="63"/>
      <c r="H87" s="63"/>
      <c r="I87" s="63"/>
    </row>
    <row r="88" spans="2:9" ht="15.75" hidden="1">
      <c r="B88" s="63"/>
      <c r="C88" s="63"/>
      <c r="D88" s="63"/>
      <c r="E88" s="63"/>
      <c r="F88" s="63"/>
      <c r="G88" s="63"/>
      <c r="H88" s="63"/>
      <c r="I88" s="63"/>
    </row>
    <row r="89" spans="2:9" ht="15.75" hidden="1">
      <c r="B89" s="63"/>
      <c r="C89" s="63"/>
      <c r="D89" s="63"/>
      <c r="E89" s="63"/>
      <c r="F89" s="63"/>
      <c r="G89" s="63"/>
      <c r="H89" s="63"/>
      <c r="I89" s="63"/>
    </row>
    <row r="90" spans="2:9" ht="15.75" hidden="1">
      <c r="B90" s="63"/>
      <c r="C90" s="63"/>
      <c r="D90" s="63"/>
      <c r="E90" s="63"/>
      <c r="F90" s="63"/>
      <c r="G90" s="63"/>
      <c r="H90" s="63"/>
      <c r="I90" s="63"/>
    </row>
    <row r="91" ht="15.75" hidden="1"/>
    <row r="92" ht="15.75"/>
  </sheetData>
  <sheetProtection selectLockedCells="1"/>
  <conditionalFormatting sqref="B15">
    <cfRule type="cellIs" priority="2" dxfId="2" operator="equal" stopIfTrue="1">
      <formula>"Marktwert vor 20 Jahren"</formula>
    </cfRule>
  </conditionalFormatting>
  <conditionalFormatting sqref="B13">
    <cfRule type="cellIs" priority="1" dxfId="2" operator="equal" stopIfTrue="1">
      <formula>"Marktwert vor 20 Jahren"</formula>
    </cfRule>
  </conditionalFormatting>
  <hyperlinks>
    <hyperlink ref="E27" r:id="rId1" display="Zürcher Steuergesetz"/>
  </hyperlinks>
  <printOptions/>
  <pageMargins left="0.9055118110236221" right="0.5118110236220472" top="0.35433070866141736" bottom="0.35433070866141736" header="0.31496062992125984" footer="0.5118110236220472"/>
  <pageSetup horizontalDpi="600" verticalDpi="600" orientation="portrait" paperSize="9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hit Treuhand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Hegelbach</dc:creator>
  <cp:keywords/>
  <dc:description/>
  <cp:lastModifiedBy>Remo Keist</cp:lastModifiedBy>
  <cp:lastPrinted>2019-04-26T18:29:01Z</cp:lastPrinted>
  <dcterms:created xsi:type="dcterms:W3CDTF">2000-02-17T09:16:01Z</dcterms:created>
  <dcterms:modified xsi:type="dcterms:W3CDTF">2019-04-26T18:29:04Z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